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Archivace Souborů\00 Intar\BVV\DPS\Vakuum\TISK EL.EXPOZICE\VV\"/>
    </mc:Choice>
  </mc:AlternateContent>
  <bookViews>
    <workbookView xWindow="288" yWindow="396" windowWidth="19812" windowHeight="90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Položky!$A$1:$J$25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I10" i="2" l="1"/>
  <c r="BE18" i="3"/>
  <c r="BC18" i="3"/>
  <c r="BB18" i="3"/>
  <c r="BA18" i="3"/>
  <c r="J18" i="3"/>
  <c r="G18" i="3"/>
  <c r="BD18" i="3" s="1"/>
  <c r="J19" i="3"/>
  <c r="G19" i="3"/>
  <c r="C26" i="3" l="1"/>
  <c r="G27" i="3"/>
  <c r="G28" i="3"/>
  <c r="BE17" i="3"/>
  <c r="BC17" i="3"/>
  <c r="BB17" i="3"/>
  <c r="BA17" i="3"/>
  <c r="J17" i="3"/>
  <c r="G17" i="3"/>
  <c r="BD17" i="3" s="1"/>
  <c r="J23" i="3"/>
  <c r="G23" i="3"/>
  <c r="J20" i="3"/>
  <c r="G20" i="3"/>
  <c r="J22" i="3"/>
  <c r="G22" i="3"/>
  <c r="J21" i="3"/>
  <c r="G21" i="3"/>
  <c r="J25" i="3"/>
  <c r="J24" i="3"/>
  <c r="J16" i="3"/>
  <c r="J15" i="3"/>
  <c r="J14" i="3"/>
  <c r="J13" i="3"/>
  <c r="G25" i="3"/>
  <c r="G24" i="3"/>
  <c r="G29" i="3" l="1"/>
  <c r="E7" i="2" s="1"/>
  <c r="I7" i="2" s="1"/>
  <c r="BE16" i="3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C20" i="1" l="1"/>
  <c r="J12" i="3"/>
  <c r="J11" i="3"/>
  <c r="J10" i="3"/>
  <c r="J9" i="3"/>
  <c r="J8" i="3"/>
  <c r="BE25" i="3"/>
  <c r="BC25" i="3"/>
  <c r="BB25" i="3"/>
  <c r="BA25" i="3"/>
  <c r="BD25" i="3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9" i="3"/>
  <c r="BC9" i="3"/>
  <c r="BB9" i="3"/>
  <c r="BA9" i="3"/>
  <c r="G9" i="3"/>
  <c r="BD9" i="3" s="1"/>
  <c r="BE8" i="3"/>
  <c r="BC8" i="3"/>
  <c r="BB8" i="3"/>
  <c r="BA8" i="3"/>
  <c r="G8" i="3"/>
  <c r="B7" i="2"/>
  <c r="A7" i="2"/>
  <c r="C4" i="3"/>
  <c r="F3" i="3"/>
  <c r="C3" i="3"/>
  <c r="C2" i="2"/>
  <c r="C1" i="2"/>
  <c r="F31" i="1"/>
  <c r="G8" i="1"/>
  <c r="G26" i="3" l="1"/>
  <c r="H7" i="2" s="1"/>
  <c r="J26" i="3"/>
  <c r="G7" i="2" s="1"/>
  <c r="E10" i="2"/>
  <c r="F10" i="2"/>
  <c r="C17" i="1" s="1"/>
  <c r="BD8" i="3"/>
  <c r="H10" i="2" l="1"/>
  <c r="C15" i="1" s="1"/>
  <c r="C16" i="1"/>
  <c r="G10" i="2"/>
  <c r="G17" i="2" l="1"/>
  <c r="I17" i="2" s="1"/>
  <c r="C14" i="1"/>
  <c r="C18" i="1" s="1"/>
  <c r="C21" i="1" s="1"/>
  <c r="G15" i="2"/>
  <c r="I15" i="2" s="1"/>
  <c r="G16" i="2"/>
  <c r="I16" i="2" s="1"/>
  <c r="H18" i="2" l="1"/>
  <c r="G22" i="1" s="1"/>
  <c r="G21" i="1" s="1"/>
  <c r="C22" i="1" l="1"/>
  <c r="F32" i="1" s="1"/>
  <c r="F33" i="1"/>
  <c r="F34" i="1" s="1"/>
</calcChain>
</file>

<file path=xl/sharedStrings.xml><?xml version="1.0" encoding="utf-8"?>
<sst xmlns="http://schemas.openxmlformats.org/spreadsheetml/2006/main" count="213" uniqueCount="141">
  <si>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</si>
  <si>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</si>
  <si>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</si>
  <si>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</si>
  <si>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</si>
  <si>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</si>
  <si>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</si>
  <si>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</si>
  <si>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</si>
  <si>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</si>
  <si>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</si>
  <si>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</si>
  <si>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</si>
  <si>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</si>
  <si>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</si>
  <si>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</si>
  <si>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</si>
  <si>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</si>
  <si>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</si>
  <si>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</si>
  <si>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</si>
  <si>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</si>
  <si>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</si>
  <si>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</si>
  <si>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</si>
  <si>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</si>
  <si>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</si>
  <si>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</si>
  <si>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</si>
  <si>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</si>
  <si>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</si>
  <si>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</si>
  <si>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</si>
  <si>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</si>
  <si>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</si>
  <si>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</si>
  <si>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</si>
  <si>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</si>
  <si>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</si>
  <si>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</si>
  <si>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</si>
  <si>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</si>
  <si>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</si>
  <si>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</si>
  <si>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</si>
  <si>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</si>
  <si>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</si>
  <si>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</si>
  <si>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</si>
  <si>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</si>
  <si>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</si>
  <si>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</si>
  <si>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</si>
  <si>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</si>
  <si>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</si>
  <si>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</si>
  <si>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</si>
  <si>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</si>
  <si>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</si>
  <si>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</si>
  <si>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</si>
  <si>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</si>
  <si>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</si>
  <si>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</si>
  <si>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</si>
  <si>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</si>
  <si>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</si>
  <si>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M21</t>
  </si>
  <si>
    <t>Elektromontáže</t>
  </si>
  <si>
    <t>210 01-0003.R00</t>
  </si>
  <si>
    <t>m</t>
  </si>
  <si>
    <t>210 01-0022.R00</t>
  </si>
  <si>
    <t>kus</t>
  </si>
  <si>
    <t>211 01-0002.R00</t>
  </si>
  <si>
    <t xml:space="preserve">Osazení hmoždinky do cihlového zdiva, HM 8 </t>
  </si>
  <si>
    <t>211 01-0009.R00</t>
  </si>
  <si>
    <t xml:space="preserve">Osazení hmoždinky do tvrd.kamene/betonu, HM 6 </t>
  </si>
  <si>
    <t>m2</t>
  </si>
  <si>
    <t>210 10-0001.R00</t>
  </si>
  <si>
    <t xml:space="preserve">Ukončení vodičů v rozvaděči + zapojení do 2,5 mm2 </t>
  </si>
  <si>
    <t>210 80-0003.R00</t>
  </si>
  <si>
    <t>210 81-0006.R00</t>
  </si>
  <si>
    <t>ing. Miroslav Kadrnožka</t>
  </si>
  <si>
    <t>Montáže</t>
  </si>
  <si>
    <t>310 23-7241.R00</t>
  </si>
  <si>
    <t>Vrtání děr do d=50mm</t>
  </si>
  <si>
    <t>Stavební výpomoc</t>
  </si>
  <si>
    <t>Mimostaveništní doprava</t>
  </si>
  <si>
    <t>Pomocný materiál</t>
  </si>
  <si>
    <t>PPV</t>
  </si>
  <si>
    <t>ing. Kadrnožka Miroslav</t>
  </si>
  <si>
    <t xml:space="preserve">Část: </t>
  </si>
  <si>
    <t>Silnoproudé elekroinstalace</t>
  </si>
  <si>
    <t>ing. Kadrnožka</t>
  </si>
  <si>
    <t xml:space="preserve">Trubka tuhá z PVC uložená pevně, 23 mm                                          1pp-6m; 1np-8m, 2np-8m; 3np - 8m                                        </t>
  </si>
  <si>
    <t>č.položky dodávka</t>
  </si>
  <si>
    <t>Vlastní</t>
  </si>
  <si>
    <t>Č. položky mont (RTS)</t>
  </si>
  <si>
    <t>210 11-1067.R00</t>
  </si>
  <si>
    <t>210 11-1077.R00</t>
  </si>
  <si>
    <t xml:space="preserve">Zásuvka IP44, 16A,230V 2P+Z </t>
  </si>
  <si>
    <t>210 11-1078.R00</t>
  </si>
  <si>
    <t>Požární ucpávka</t>
  </si>
  <si>
    <t>1.</t>
  </si>
  <si>
    <t>Vlasrní</t>
  </si>
  <si>
    <t>Kabelový žlab 62/50 vč.konstrukce</t>
  </si>
  <si>
    <t>Kabelový žlab 250/50 vč.konstrukce</t>
  </si>
  <si>
    <t>Kabelový žlab 250/10 vč.konstrukce</t>
  </si>
  <si>
    <t>EKV Přípojnice</t>
  </si>
  <si>
    <t>41.</t>
  </si>
  <si>
    <t>42.</t>
  </si>
  <si>
    <t>44.</t>
  </si>
  <si>
    <t>45.</t>
  </si>
  <si>
    <t>51.</t>
  </si>
  <si>
    <t>52.</t>
  </si>
  <si>
    <t>57.</t>
  </si>
  <si>
    <t>2.</t>
  </si>
  <si>
    <t>8.</t>
  </si>
  <si>
    <t>9.</t>
  </si>
  <si>
    <t>10.</t>
  </si>
  <si>
    <t>34.</t>
  </si>
  <si>
    <t>35.</t>
  </si>
  <si>
    <t>36.</t>
  </si>
  <si>
    <t>37.</t>
  </si>
  <si>
    <t>129.</t>
  </si>
  <si>
    <t>134.</t>
  </si>
  <si>
    <t>135.</t>
  </si>
  <si>
    <t>136.</t>
  </si>
  <si>
    <t>F1.4. - Expoziční elektroinstalace silnoproud</t>
  </si>
  <si>
    <t>JMK Žerotínovo nám. 2, Brno</t>
  </si>
  <si>
    <t>MSCB Brno Výstaviště</t>
  </si>
  <si>
    <t xml:space="preserve">Zásuvka 62A,400V 3P+Z </t>
  </si>
  <si>
    <t>Kabelový žlab 125/50 vč.konstrukce</t>
  </si>
  <si>
    <t xml:space="preserve">Zásuvka IP65, 16A,230V 2P+Z </t>
  </si>
  <si>
    <t>Zásuvka 45/45 16A,230V 2P+Z hnědá dopodl. krabice</t>
  </si>
  <si>
    <t xml:space="preserve">Kabel CXKH-m 750 V 3 x 2,5 mm2 volně uložený </t>
  </si>
  <si>
    <t>Kabelový přepážka stínící</t>
  </si>
  <si>
    <t xml:space="preserve">Trubka ohebná , typ 23.. 23 mm                                                   1pp-110m; 1np-140m, 2np-140m; 3np - 140m                                        </t>
  </si>
  <si>
    <t xml:space="preserve">Vodič CXY 4 mm2 uložený pod omítkou </t>
  </si>
  <si>
    <t>Třmen pro uchycení zásuvky</t>
  </si>
  <si>
    <t>Revize 320Kč/hod  30 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</si>
</sst>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21" fillId="0" borderId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8" fillId="0" borderId="34" xfId="0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33" xfId="0" applyNumberFormat="1" applyFont="1" applyFill="1" applyBorder="1" applyAlignment="1">
      <alignment horizontal="right"/>
    </xf>
    <xf numFmtId="166" fontId="8" fillId="0" borderId="57" xfId="0" applyNumberFormat="1" applyFont="1" applyFill="1" applyBorder="1" applyAlignment="1">
      <alignment horizontal="right"/>
    </xf>
    <xf numFmtId="3" fontId="8" fillId="0" borderId="58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7" fillId="0" borderId="0" xfId="1" applyFon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0" fontId="4" fillId="0" borderId="0" xfId="1" applyFont="1" applyFill="1" applyBorder="1"/>
    <xf numFmtId="0" fontId="10" fillId="0" borderId="0" xfId="1" applyFill="1" applyBorder="1"/>
    <xf numFmtId="0" fontId="11" fillId="0" borderId="0" xfId="1" applyFont="1" applyFill="1" applyBorder="1" applyAlignment="1">
      <alignment horizontal="right"/>
    </xf>
    <xf numFmtId="0" fontId="10" fillId="0" borderId="0" xfId="1" applyFill="1" applyBorder="1" applyAlignment="1">
      <alignment horizontal="left"/>
    </xf>
    <xf numFmtId="0" fontId="23" fillId="0" borderId="0" xfId="1" applyFont="1" applyFill="1"/>
    <xf numFmtId="0" fontId="10" fillId="0" borderId="20" xfId="1" applyFill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ill="1" applyBorder="1" applyAlignment="1">
      <alignment horizontal="center" shrinkToFit="1"/>
    </xf>
    <xf numFmtId="0" fontId="10" fillId="0" borderId="0" xfId="1" applyAlignment="1">
      <alignment vertical="top" wrapText="1"/>
    </xf>
    <xf numFmtId="0" fontId="17" fillId="0" borderId="0" xfId="1" applyFont="1" applyAlignment="1">
      <alignment vertical="top" wrapText="1"/>
    </xf>
    <xf numFmtId="49" fontId="5" fillId="0" borderId="57" xfId="1" applyNumberFormat="1" applyFont="1" applyFill="1" applyBorder="1" applyAlignment="1">
      <alignment vertical="top" wrapText="1"/>
    </xf>
    <xf numFmtId="0" fontId="5" fillId="0" borderId="57" xfId="1" applyFont="1" applyFill="1" applyBorder="1" applyAlignment="1">
      <alignment horizontal="center" vertical="top" wrapText="1"/>
    </xf>
    <xf numFmtId="0" fontId="5" fillId="0" borderId="57" xfId="1" applyNumberFormat="1" applyFont="1" applyFill="1" applyBorder="1" applyAlignment="1">
      <alignment horizontal="center" vertical="top" wrapText="1"/>
    </xf>
    <xf numFmtId="0" fontId="6" fillId="0" borderId="57" xfId="1" applyFont="1" applyFill="1" applyBorder="1" applyAlignment="1">
      <alignment horizontal="center"/>
    </xf>
    <xf numFmtId="49" fontId="6" fillId="0" borderId="57" xfId="1" applyNumberFormat="1" applyFont="1" applyFill="1" applyBorder="1" applyAlignment="1">
      <alignment horizontal="left"/>
    </xf>
    <xf numFmtId="0" fontId="6" fillId="0" borderId="57" xfId="1" applyFont="1" applyFill="1" applyBorder="1"/>
    <xf numFmtId="0" fontId="10" fillId="0" borderId="57" xfId="1" applyFill="1" applyBorder="1" applyAlignment="1">
      <alignment horizontal="center"/>
    </xf>
    <xf numFmtId="0" fontId="10" fillId="0" borderId="57" xfId="1" applyNumberFormat="1" applyFill="1" applyBorder="1" applyAlignment="1">
      <alignment horizontal="right"/>
    </xf>
    <xf numFmtId="0" fontId="10" fillId="0" borderId="57" xfId="1" applyNumberFormat="1" applyFill="1" applyBorder="1"/>
    <xf numFmtId="0" fontId="8" fillId="0" borderId="57" xfId="1" applyFont="1" applyFill="1" applyBorder="1" applyAlignment="1">
      <alignment horizontal="center" vertical="top" wrapText="1"/>
    </xf>
    <xf numFmtId="49" fontId="9" fillId="0" borderId="57" xfId="1" applyNumberFormat="1" applyFont="1" applyFill="1" applyBorder="1" applyAlignment="1">
      <alignment horizontal="left" vertical="top" wrapText="1"/>
    </xf>
    <xf numFmtId="0" fontId="9" fillId="0" borderId="57" xfId="1" applyFont="1" applyFill="1" applyBorder="1" applyAlignment="1">
      <alignment vertical="top" wrapText="1"/>
    </xf>
    <xf numFmtId="49" fontId="18" fillId="0" borderId="57" xfId="1" applyNumberFormat="1" applyFont="1" applyFill="1" applyBorder="1" applyAlignment="1">
      <alignment horizontal="center" vertical="top" wrapText="1" shrinkToFit="1"/>
    </xf>
    <xf numFmtId="4" fontId="18" fillId="0" borderId="57" xfId="1" applyNumberFormat="1" applyFont="1" applyFill="1" applyBorder="1" applyAlignment="1">
      <alignment horizontal="right" vertical="top" wrapText="1"/>
    </xf>
    <xf numFmtId="4" fontId="18" fillId="0" borderId="57" xfId="1" applyNumberFormat="1" applyFont="1" applyFill="1" applyBorder="1" applyAlignment="1">
      <alignment vertical="top" wrapText="1"/>
    </xf>
    <xf numFmtId="49" fontId="9" fillId="0" borderId="57" xfId="1" applyNumberFormat="1" applyFont="1" applyFill="1" applyBorder="1" applyAlignment="1">
      <alignment horizontal="left"/>
    </xf>
    <xf numFmtId="0" fontId="9" fillId="0" borderId="57" xfId="1" applyFont="1" applyFill="1" applyBorder="1" applyAlignment="1">
      <alignment wrapText="1"/>
    </xf>
    <xf numFmtId="49" fontId="18" fillId="0" borderId="57" xfId="1" applyNumberFormat="1" applyFont="1" applyFill="1" applyBorder="1" applyAlignment="1">
      <alignment horizontal="center" shrinkToFit="1"/>
    </xf>
    <xf numFmtId="4" fontId="18" fillId="0" borderId="57" xfId="1" applyNumberFormat="1" applyFont="1" applyFill="1" applyBorder="1" applyAlignment="1">
      <alignment horizontal="right"/>
    </xf>
    <xf numFmtId="4" fontId="18" fillId="0" borderId="57" xfId="1" applyNumberFormat="1" applyFont="1" applyFill="1" applyBorder="1"/>
    <xf numFmtId="0" fontId="10" fillId="0" borderId="57" xfId="1" applyBorder="1"/>
    <xf numFmtId="49" fontId="4" fillId="0" borderId="57" xfId="1" applyNumberFormat="1" applyFont="1" applyFill="1" applyBorder="1" applyAlignment="1">
      <alignment horizontal="left"/>
    </xf>
    <xf numFmtId="0" fontId="4" fillId="0" borderId="57" xfId="1" applyFont="1" applyFill="1" applyBorder="1"/>
    <xf numFmtId="4" fontId="10" fillId="0" borderId="57" xfId="1" applyNumberFormat="1" applyFill="1" applyBorder="1" applyAlignment="1">
      <alignment horizontal="right"/>
    </xf>
    <xf numFmtId="4" fontId="6" fillId="0" borderId="57" xfId="1" applyNumberFormat="1" applyFont="1" applyFill="1" applyBorder="1"/>
    <xf numFmtId="167" fontId="12" fillId="0" borderId="57" xfId="1" applyNumberFormat="1" applyFont="1" applyBorder="1"/>
    <xf numFmtId="0" fontId="22" fillId="0" borderId="57" xfId="0" applyFont="1" applyBorder="1"/>
    <xf numFmtId="0" fontId="22" fillId="0" borderId="57" xfId="2" applyFont="1" applyBorder="1"/>
    <xf numFmtId="4" fontId="22" fillId="0" borderId="57" xfId="2" applyNumberFormat="1" applyFont="1" applyBorder="1"/>
    <xf numFmtId="167" fontId="10" fillId="0" borderId="0" xfId="1" applyNumberFormat="1"/>
    <xf numFmtId="167" fontId="10" fillId="0" borderId="0" xfId="1" applyNumberFormat="1" applyBorder="1"/>
    <xf numFmtId="167" fontId="5" fillId="0" borderId="57" xfId="1" applyNumberFormat="1" applyFont="1" applyFill="1" applyBorder="1" applyAlignment="1">
      <alignment horizontal="center" vertical="top" wrapText="1"/>
    </xf>
    <xf numFmtId="167" fontId="10" fillId="0" borderId="57" xfId="1" applyNumberFormat="1" applyFill="1" applyBorder="1" applyAlignment="1">
      <alignment horizontal="right"/>
    </xf>
    <xf numFmtId="167" fontId="18" fillId="0" borderId="57" xfId="1" applyNumberFormat="1" applyFont="1" applyFill="1" applyBorder="1" applyAlignment="1">
      <alignment horizontal="right" vertical="top" wrapText="1"/>
    </xf>
    <xf numFmtId="167" fontId="18" fillId="0" borderId="57" xfId="1" applyNumberFormat="1" applyFont="1" applyFill="1" applyBorder="1" applyAlignment="1">
      <alignment horizontal="right"/>
    </xf>
    <xf numFmtId="167" fontId="10" fillId="0" borderId="57" xfId="1" applyNumberFormat="1" applyBorder="1"/>
    <xf numFmtId="49" fontId="24" fillId="0" borderId="57" xfId="1" applyNumberFormat="1" applyFont="1" applyFill="1" applyBorder="1" applyAlignment="1">
      <alignment horizontal="left"/>
    </xf>
    <xf numFmtId="0" fontId="24" fillId="0" borderId="57" xfId="1" applyFont="1" applyFill="1" applyBorder="1"/>
    <xf numFmtId="0" fontId="25" fillId="0" borderId="57" xfId="1" applyFont="1" applyFill="1" applyBorder="1" applyAlignment="1">
      <alignment horizontal="center"/>
    </xf>
    <xf numFmtId="4" fontId="25" fillId="0" borderId="57" xfId="1" applyNumberFormat="1" applyFont="1" applyFill="1" applyBorder="1" applyAlignment="1">
      <alignment horizontal="right"/>
    </xf>
    <xf numFmtId="4" fontId="26" fillId="0" borderId="57" xfId="1" applyNumberFormat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0" fillId="0" borderId="20" xfId="1" applyFill="1" applyBorder="1" applyAlignment="1">
      <alignment horizontal="center"/>
    </xf>
    <xf numFmtId="0" fontId="10" fillId="0" borderId="20" xfId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/>
    </xf>
    <xf numFmtId="0" fontId="10" fillId="0" borderId="0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9" sqref="D1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128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130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96" t="s">
        <v>90</v>
      </c>
      <c r="D7" s="19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96" t="s">
        <v>129</v>
      </c>
      <c r="D8" s="19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98" t="s">
        <v>82</v>
      </c>
      <c r="F11" s="199"/>
      <c r="G11" s="20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>
        <v>41420</v>
      </c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 t="s">
        <v>93</v>
      </c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5">
      <c r="A30" s="13" t="s">
        <v>39</v>
      </c>
      <c r="B30" s="15"/>
      <c r="C30" s="58">
        <v>10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10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201"/>
      <c r="C37" s="201"/>
      <c r="D37" s="201"/>
      <c r="E37" s="201"/>
      <c r="F37" s="201"/>
      <c r="G37" s="201"/>
      <c r="H37" t="s">
        <v>4</v>
      </c>
    </row>
    <row r="38" spans="1:8" ht="12.75" customHeight="1" x14ac:dyDescent="0.25">
      <c r="A38" s="68"/>
      <c r="B38" s="201"/>
      <c r="C38" s="201"/>
      <c r="D38" s="201"/>
      <c r="E38" s="201"/>
      <c r="F38" s="201"/>
      <c r="G38" s="201"/>
      <c r="H38" t="s">
        <v>4</v>
      </c>
    </row>
    <row r="39" spans="1:8" x14ac:dyDescent="0.25">
      <c r="A39" s="68"/>
      <c r="B39" s="201"/>
      <c r="C39" s="201"/>
      <c r="D39" s="201"/>
      <c r="E39" s="201"/>
      <c r="F39" s="201"/>
      <c r="G39" s="201"/>
      <c r="H39" t="s">
        <v>4</v>
      </c>
    </row>
    <row r="40" spans="1:8" x14ac:dyDescent="0.25">
      <c r="A40" s="68"/>
      <c r="B40" s="201"/>
      <c r="C40" s="201"/>
      <c r="D40" s="201"/>
      <c r="E40" s="201"/>
      <c r="F40" s="201"/>
      <c r="G40" s="201"/>
      <c r="H40" t="s">
        <v>4</v>
      </c>
    </row>
    <row r="41" spans="1:8" x14ac:dyDescent="0.25">
      <c r="A41" s="68"/>
      <c r="B41" s="201"/>
      <c r="C41" s="201"/>
      <c r="D41" s="201"/>
      <c r="E41" s="201"/>
      <c r="F41" s="201"/>
      <c r="G41" s="201"/>
      <c r="H41" t="s">
        <v>4</v>
      </c>
    </row>
    <row r="42" spans="1:8" x14ac:dyDescent="0.25">
      <c r="A42" s="68"/>
      <c r="B42" s="201"/>
      <c r="C42" s="201"/>
      <c r="D42" s="201"/>
      <c r="E42" s="201"/>
      <c r="F42" s="201"/>
      <c r="G42" s="201"/>
      <c r="H42" t="s">
        <v>4</v>
      </c>
    </row>
    <row r="43" spans="1:8" x14ac:dyDescent="0.25">
      <c r="A43" s="68"/>
      <c r="B43" s="201"/>
      <c r="C43" s="201"/>
      <c r="D43" s="201"/>
      <c r="E43" s="201"/>
      <c r="F43" s="201"/>
      <c r="G43" s="201"/>
      <c r="H43" t="s">
        <v>4</v>
      </c>
    </row>
    <row r="44" spans="1:8" x14ac:dyDescent="0.25">
      <c r="A44" s="68"/>
      <c r="B44" s="201"/>
      <c r="C44" s="201"/>
      <c r="D44" s="201"/>
      <c r="E44" s="201"/>
      <c r="F44" s="201"/>
      <c r="G44" s="201"/>
      <c r="H44" t="s">
        <v>4</v>
      </c>
    </row>
    <row r="45" spans="1:8" ht="3" customHeight="1" x14ac:dyDescent="0.25">
      <c r="A45" s="68"/>
      <c r="B45" s="201"/>
      <c r="C45" s="201"/>
      <c r="D45" s="201"/>
      <c r="E45" s="201"/>
      <c r="F45" s="201"/>
      <c r="G45" s="201"/>
      <c r="H45" t="s">
        <v>4</v>
      </c>
    </row>
    <row r="46" spans="1:8" x14ac:dyDescent="0.25">
      <c r="B46" s="195"/>
      <c r="C46" s="195"/>
      <c r="D46" s="195"/>
      <c r="E46" s="195"/>
      <c r="F46" s="195"/>
      <c r="G46" s="195"/>
    </row>
    <row r="47" spans="1:8" x14ac:dyDescent="0.25">
      <c r="B47" s="195"/>
      <c r="C47" s="195"/>
      <c r="D47" s="195"/>
      <c r="E47" s="195"/>
      <c r="F47" s="195"/>
      <c r="G47" s="195"/>
    </row>
    <row r="48" spans="1:8" x14ac:dyDescent="0.25">
      <c r="B48" s="195"/>
      <c r="C48" s="195"/>
      <c r="D48" s="195"/>
      <c r="E48" s="195"/>
      <c r="F48" s="195"/>
      <c r="G48" s="195"/>
    </row>
    <row r="49" spans="2:7" x14ac:dyDescent="0.25">
      <c r="B49" s="195"/>
      <c r="C49" s="195"/>
      <c r="D49" s="195"/>
      <c r="E49" s="195"/>
      <c r="F49" s="195"/>
      <c r="G49" s="195"/>
    </row>
    <row r="50" spans="2:7" x14ac:dyDescent="0.25">
      <c r="B50" s="195"/>
      <c r="C50" s="195"/>
      <c r="D50" s="195"/>
      <c r="E50" s="195"/>
      <c r="F50" s="195"/>
      <c r="G50" s="195"/>
    </row>
    <row r="51" spans="2:7" x14ac:dyDescent="0.25">
      <c r="B51" s="195"/>
      <c r="C51" s="195"/>
      <c r="D51" s="195"/>
      <c r="E51" s="195"/>
      <c r="F51" s="195"/>
      <c r="G51" s="195"/>
    </row>
    <row r="52" spans="2:7" x14ac:dyDescent="0.25">
      <c r="B52" s="195"/>
      <c r="C52" s="195"/>
      <c r="D52" s="195"/>
      <c r="E52" s="195"/>
      <c r="F52" s="195"/>
      <c r="G52" s="195"/>
    </row>
    <row r="53" spans="2:7" x14ac:dyDescent="0.25">
      <c r="B53" s="195"/>
      <c r="C53" s="195"/>
      <c r="D53" s="195"/>
      <c r="E53" s="195"/>
      <c r="F53" s="195"/>
      <c r="G53" s="195"/>
    </row>
    <row r="54" spans="2:7" x14ac:dyDescent="0.25">
      <c r="B54" s="195"/>
      <c r="C54" s="195"/>
      <c r="D54" s="195"/>
      <c r="E54" s="195"/>
      <c r="F54" s="195"/>
      <c r="G54" s="195"/>
    </row>
    <row r="55" spans="2:7" x14ac:dyDescent="0.25">
      <c r="B55" s="195"/>
      <c r="C55" s="195"/>
      <c r="D55" s="195"/>
      <c r="E55" s="195"/>
      <c r="F55" s="195"/>
      <c r="G55" s="19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D24" sqref="D24:D25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202" t="s">
        <v>5</v>
      </c>
      <c r="B1" s="203"/>
      <c r="C1" s="69" t="str">
        <f>CONCATENATE(cislostavby," ",nazevstavby)</f>
        <v xml:space="preserve"> MSCB Brno Výstaviště</v>
      </c>
      <c r="D1" s="70"/>
      <c r="E1" s="71"/>
      <c r="F1" s="70"/>
      <c r="G1" s="72"/>
      <c r="H1" s="73"/>
      <c r="I1" s="74"/>
    </row>
    <row r="2" spans="1:57" ht="13.8" thickBot="1" x14ac:dyDescent="0.3">
      <c r="A2" s="204" t="s">
        <v>1</v>
      </c>
      <c r="B2" s="205"/>
      <c r="C2" s="75" t="str">
        <f>CONCATENATE(cisloobjektu," ",nazevobjektu)</f>
        <v xml:space="preserve"> F1.4. - Expoziční elektroinstalace silnoproud</v>
      </c>
      <c r="D2" s="76"/>
      <c r="E2" s="77"/>
      <c r="F2" s="76"/>
      <c r="G2" s="206"/>
      <c r="H2" s="206"/>
      <c r="I2" s="207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5">
      <c r="A7" s="140" t="str">
        <f>Položky!B7</f>
        <v>M21</v>
      </c>
      <c r="B7" s="86" t="str">
        <f>Položky!C7</f>
        <v>Elektromontáže</v>
      </c>
      <c r="C7" s="87"/>
      <c r="D7" s="88"/>
      <c r="E7" s="141">
        <f>Položky!G29</f>
        <v>0</v>
      </c>
      <c r="F7" s="142">
        <v>0</v>
      </c>
      <c r="G7" s="142">
        <f>Položky!J26</f>
        <v>0</v>
      </c>
      <c r="H7" s="142">
        <f>Položky!G26</f>
        <v>0</v>
      </c>
      <c r="I7" s="143">
        <f>E7</f>
        <v>0</v>
      </c>
    </row>
    <row r="8" spans="1:57" s="11" customFormat="1" x14ac:dyDescent="0.25">
      <c r="A8" s="140"/>
      <c r="B8" s="86" t="s">
        <v>48</v>
      </c>
      <c r="C8" s="87"/>
      <c r="D8" s="88"/>
      <c r="E8" s="141"/>
      <c r="F8" s="142"/>
      <c r="G8" s="142"/>
      <c r="H8" s="142"/>
      <c r="I8" s="143"/>
    </row>
    <row r="9" spans="1:57" s="11" customFormat="1" ht="13.8" thickBot="1" x14ac:dyDescent="0.3">
      <c r="A9" s="140"/>
      <c r="B9" s="86" t="s">
        <v>140</v>
      </c>
      <c r="C9" s="87"/>
      <c r="D9" s="88"/>
      <c r="E9" s="141"/>
      <c r="F9" s="142"/>
      <c r="G9" s="142"/>
      <c r="H9" s="142"/>
      <c r="I9" s="143">
        <v>0</v>
      </c>
    </row>
    <row r="10" spans="1:57" s="94" customFormat="1" ht="13.8" thickBot="1" x14ac:dyDescent="0.3">
      <c r="A10" s="89"/>
      <c r="B10" s="81" t="s">
        <v>50</v>
      </c>
      <c r="C10" s="81"/>
      <c r="D10" s="90"/>
      <c r="E10" s="91">
        <f>Položky!G29</f>
        <v>0</v>
      </c>
      <c r="F10" s="92">
        <f>SUM(F7:F7)</f>
        <v>0</v>
      </c>
      <c r="G10" s="92">
        <f>SUM(G7:G9)</f>
        <v>0</v>
      </c>
      <c r="H10" s="92">
        <f>SUM(H7:H7)</f>
        <v>0</v>
      </c>
      <c r="I10" s="93">
        <f>SUM(I9)</f>
        <v>0</v>
      </c>
    </row>
    <row r="11" spans="1:57" x14ac:dyDescent="0.25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3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8" thickBot="1" x14ac:dyDescent="0.3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5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5">
      <c r="A15" s="106" t="s">
        <v>87</v>
      </c>
      <c r="B15" s="107"/>
      <c r="C15" s="107"/>
      <c r="D15" s="108"/>
      <c r="E15" s="109"/>
      <c r="F15" s="110">
        <v>3</v>
      </c>
      <c r="G15" s="111">
        <f>Dodavka</f>
        <v>0</v>
      </c>
      <c r="H15" s="112"/>
      <c r="I15" s="113">
        <f>E15+F15*G15/100</f>
        <v>0</v>
      </c>
      <c r="BA15">
        <v>8</v>
      </c>
    </row>
    <row r="16" spans="1:57" x14ac:dyDescent="0.25">
      <c r="A16" s="106" t="s">
        <v>88</v>
      </c>
      <c r="B16" s="107"/>
      <c r="C16" s="107"/>
      <c r="D16" s="108"/>
      <c r="E16" s="109"/>
      <c r="F16" s="110">
        <v>5</v>
      </c>
      <c r="G16" s="111">
        <f>Dodavka</f>
        <v>0</v>
      </c>
      <c r="H16" s="112"/>
      <c r="I16" s="113">
        <f>E16+F16*G16/100</f>
        <v>0</v>
      </c>
      <c r="BA16">
        <v>8</v>
      </c>
    </row>
    <row r="17" spans="1:53" x14ac:dyDescent="0.25">
      <c r="A17" s="106" t="s">
        <v>89</v>
      </c>
      <c r="B17" s="107"/>
      <c r="C17" s="107"/>
      <c r="D17" s="108"/>
      <c r="E17" s="109"/>
      <c r="F17" s="110">
        <v>6</v>
      </c>
      <c r="G17" s="111">
        <f>Dodavka+Mont</f>
        <v>0</v>
      </c>
      <c r="H17" s="112"/>
      <c r="I17" s="113">
        <f>E17+F17*G17/100</f>
        <v>0</v>
      </c>
      <c r="BA17">
        <v>8</v>
      </c>
    </row>
    <row r="18" spans="1:53" ht="13.8" thickBot="1" x14ac:dyDescent="0.3">
      <c r="A18" s="114"/>
      <c r="B18" s="115" t="s">
        <v>56</v>
      </c>
      <c r="C18" s="116"/>
      <c r="D18" s="117"/>
      <c r="E18" s="118"/>
      <c r="F18" s="119"/>
      <c r="G18" s="119"/>
      <c r="H18" s="208">
        <f>SUM(I15:I17)</f>
        <v>0</v>
      </c>
      <c r="I18" s="209"/>
    </row>
    <row r="19" spans="1:53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5">
      <c r="B20" s="94"/>
      <c r="F20" s="120"/>
      <c r="G20" s="121"/>
      <c r="H20" s="121"/>
      <c r="I20" s="122"/>
    </row>
    <row r="21" spans="1:53" x14ac:dyDescent="0.25">
      <c r="F21" s="120"/>
      <c r="G21" s="121"/>
      <c r="H21" s="121"/>
      <c r="I21" s="122"/>
    </row>
    <row r="22" spans="1:53" x14ac:dyDescent="0.25">
      <c r="F22" s="120"/>
      <c r="G22" s="121"/>
      <c r="H22" s="121"/>
      <c r="I22" s="122"/>
    </row>
    <row r="23" spans="1:53" x14ac:dyDescent="0.25">
      <c r="F23" s="120"/>
      <c r="G23" s="121"/>
      <c r="H23" s="121"/>
      <c r="I23" s="122"/>
    </row>
    <row r="24" spans="1:53" x14ac:dyDescent="0.25">
      <c r="F24" s="120"/>
      <c r="G24" s="121"/>
      <c r="H24" s="121"/>
      <c r="I24" s="122"/>
    </row>
    <row r="25" spans="1:53" x14ac:dyDescent="0.25">
      <c r="F25" s="120"/>
      <c r="G25" s="121"/>
      <c r="H25" s="121"/>
      <c r="I25" s="122"/>
    </row>
    <row r="26" spans="1:53" x14ac:dyDescent="0.25">
      <c r="F26" s="120"/>
      <c r="G26" s="121"/>
      <c r="H26" s="121"/>
      <c r="I26" s="122"/>
    </row>
    <row r="27" spans="1:53" x14ac:dyDescent="0.25">
      <c r="F27" s="120"/>
      <c r="G27" s="121"/>
      <c r="H27" s="121"/>
      <c r="I27" s="122"/>
    </row>
    <row r="28" spans="1:53" x14ac:dyDescent="0.25">
      <c r="F28" s="120"/>
      <c r="G28" s="121"/>
      <c r="H28" s="121"/>
      <c r="I28" s="122"/>
    </row>
    <row r="29" spans="1:53" x14ac:dyDescent="0.25">
      <c r="F29" s="120"/>
      <c r="G29" s="121"/>
      <c r="H29" s="121"/>
      <c r="I29" s="122"/>
    </row>
    <row r="30" spans="1:53" x14ac:dyDescent="0.25">
      <c r="F30" s="120"/>
      <c r="G30" s="121"/>
      <c r="H30" s="121"/>
      <c r="I30" s="122"/>
    </row>
    <row r="31" spans="1:53" x14ac:dyDescent="0.25">
      <c r="F31" s="120"/>
      <c r="G31" s="121"/>
      <c r="H31" s="121"/>
      <c r="I31" s="122"/>
    </row>
    <row r="32" spans="1:53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1"/>
  <sheetViews>
    <sheetView showGridLines="0" showZeros="0" topLeftCell="A4" zoomScaleNormal="100" workbookViewId="0">
      <selection activeCell="F33" sqref="F33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34" customWidth="1"/>
    <col min="6" max="6" width="9.88671875" style="123" customWidth="1"/>
    <col min="7" max="8" width="13.88671875" style="123" customWidth="1"/>
    <col min="9" max="9" width="9.44140625" style="183" bestFit="1" customWidth="1"/>
    <col min="10" max="10" width="17.33203125" style="123" customWidth="1"/>
    <col min="11" max="16384" width="9.109375" style="123"/>
  </cols>
  <sheetData>
    <row r="1" spans="1:104" ht="15.6" x14ac:dyDescent="0.3">
      <c r="A1" s="212" t="s">
        <v>57</v>
      </c>
      <c r="B1" s="212"/>
      <c r="C1" s="212"/>
      <c r="D1" s="212"/>
      <c r="E1" s="212"/>
      <c r="F1" s="212"/>
      <c r="G1" s="212"/>
      <c r="H1" s="150"/>
    </row>
    <row r="2" spans="1:104" x14ac:dyDescent="0.25">
      <c r="A2" s="124"/>
      <c r="B2" s="125"/>
      <c r="C2" s="126"/>
      <c r="D2" s="126"/>
      <c r="E2" s="127"/>
      <c r="F2" s="126"/>
      <c r="G2" s="126"/>
      <c r="H2" s="126"/>
    </row>
    <row r="3" spans="1:104" x14ac:dyDescent="0.25">
      <c r="A3" s="213" t="s">
        <v>5</v>
      </c>
      <c r="B3" s="213"/>
      <c r="C3" s="144" t="str">
        <f>CONCATENATE(cislostavby," ",nazevstavby)</f>
        <v xml:space="preserve"> MSCB Brno Výstaviště</v>
      </c>
      <c r="D3" s="145"/>
      <c r="E3" s="146"/>
      <c r="F3" s="147">
        <f>Rekapitulace!H1</f>
        <v>0</v>
      </c>
      <c r="G3" s="145"/>
      <c r="H3" s="145"/>
      <c r="I3" s="184"/>
      <c r="J3" s="132"/>
    </row>
    <row r="4" spans="1:104" x14ac:dyDescent="0.25">
      <c r="A4" s="214" t="s">
        <v>1</v>
      </c>
      <c r="B4" s="213"/>
      <c r="C4" s="144" t="str">
        <f>CONCATENATE(cisloobjektu," ",nazevobjektu)</f>
        <v xml:space="preserve"> F1.4. - Expoziční elektroinstalace silnoproud</v>
      </c>
      <c r="D4" s="145"/>
      <c r="E4" s="215"/>
      <c r="F4" s="215"/>
      <c r="G4" s="215"/>
      <c r="H4" s="151"/>
      <c r="I4" s="184"/>
      <c r="J4" s="132"/>
    </row>
    <row r="5" spans="1:104" x14ac:dyDescent="0.25">
      <c r="A5" s="128"/>
      <c r="B5" s="129" t="s">
        <v>91</v>
      </c>
      <c r="C5" s="148" t="s">
        <v>92</v>
      </c>
      <c r="D5" s="124"/>
      <c r="E5" s="130"/>
      <c r="F5" s="210" t="s">
        <v>83</v>
      </c>
      <c r="G5" s="210"/>
      <c r="H5" s="149"/>
      <c r="I5" s="211" t="s">
        <v>48</v>
      </c>
      <c r="J5" s="211"/>
    </row>
    <row r="6" spans="1:104" s="152" customFormat="1" ht="24" x14ac:dyDescent="0.25">
      <c r="A6" s="154" t="s">
        <v>58</v>
      </c>
      <c r="B6" s="155" t="s">
        <v>97</v>
      </c>
      <c r="C6" s="155" t="s">
        <v>59</v>
      </c>
      <c r="D6" s="155" t="s">
        <v>60</v>
      </c>
      <c r="E6" s="156" t="s">
        <v>61</v>
      </c>
      <c r="F6" s="155" t="s">
        <v>62</v>
      </c>
      <c r="G6" s="155" t="s">
        <v>63</v>
      </c>
      <c r="H6" s="155" t="s">
        <v>95</v>
      </c>
      <c r="I6" s="185" t="s">
        <v>62</v>
      </c>
      <c r="J6" s="155" t="s">
        <v>63</v>
      </c>
    </row>
    <row r="7" spans="1:104" x14ac:dyDescent="0.25">
      <c r="A7" s="157" t="s">
        <v>64</v>
      </c>
      <c r="B7" s="158" t="s">
        <v>67</v>
      </c>
      <c r="C7" s="159" t="s">
        <v>68</v>
      </c>
      <c r="D7" s="160"/>
      <c r="E7" s="161"/>
      <c r="F7" s="161"/>
      <c r="G7" s="162"/>
      <c r="H7" s="162"/>
      <c r="I7" s="186"/>
      <c r="J7" s="162"/>
      <c r="O7" s="131">
        <v>1</v>
      </c>
    </row>
    <row r="8" spans="1:104" s="152" customFormat="1" ht="20.399999999999999" x14ac:dyDescent="0.25">
      <c r="A8" s="163" t="s">
        <v>103</v>
      </c>
      <c r="B8" s="164" t="s">
        <v>69</v>
      </c>
      <c r="C8" s="165" t="s">
        <v>137</v>
      </c>
      <c r="D8" s="166" t="s">
        <v>70</v>
      </c>
      <c r="E8" s="167">
        <v>400</v>
      </c>
      <c r="F8" s="167"/>
      <c r="G8" s="168">
        <f t="shared" ref="G8:G12" si="0">E8*F8</f>
        <v>0</v>
      </c>
      <c r="H8" s="168" t="s">
        <v>96</v>
      </c>
      <c r="I8" s="187"/>
      <c r="J8" s="168">
        <f>E8*I8</f>
        <v>0</v>
      </c>
      <c r="O8" s="153">
        <v>2</v>
      </c>
      <c r="AA8" s="152">
        <v>12</v>
      </c>
      <c r="AB8" s="152">
        <v>0</v>
      </c>
      <c r="AC8" s="152">
        <v>1</v>
      </c>
      <c r="AZ8" s="152">
        <v>4</v>
      </c>
      <c r="BA8" s="152">
        <f t="shared" ref="BA8:BA12" si="1">IF(AZ8=1,G8,0)</f>
        <v>0</v>
      </c>
      <c r="BB8" s="152">
        <f t="shared" ref="BB8:BB12" si="2">IF(AZ8=2,G8,0)</f>
        <v>0</v>
      </c>
      <c r="BC8" s="152">
        <f t="shared" ref="BC8:BC12" si="3">IF(AZ8=3,G8,0)</f>
        <v>0</v>
      </c>
      <c r="BD8" s="152">
        <f t="shared" ref="BD8:BD12" si="4">IF(AZ8=4,G8,0)</f>
        <v>0</v>
      </c>
      <c r="BE8" s="152">
        <f t="shared" ref="BE8:BE12" si="5">IF(AZ8=5,G8,0)</f>
        <v>0</v>
      </c>
      <c r="CZ8" s="152">
        <v>0</v>
      </c>
    </row>
    <row r="9" spans="1:104" s="152" customFormat="1" ht="20.399999999999999" x14ac:dyDescent="0.25">
      <c r="A9" s="163" t="s">
        <v>116</v>
      </c>
      <c r="B9" s="164" t="s">
        <v>71</v>
      </c>
      <c r="C9" s="165" t="s">
        <v>94</v>
      </c>
      <c r="D9" s="166" t="s">
        <v>70</v>
      </c>
      <c r="E9" s="167">
        <v>200</v>
      </c>
      <c r="F9" s="167"/>
      <c r="G9" s="168">
        <f t="shared" si="0"/>
        <v>0</v>
      </c>
      <c r="H9" s="168" t="s">
        <v>96</v>
      </c>
      <c r="I9" s="187"/>
      <c r="J9" s="168">
        <f t="shared" ref="J9:J12" si="6">E9*I9</f>
        <v>0</v>
      </c>
      <c r="O9" s="153">
        <v>2</v>
      </c>
      <c r="AA9" s="152">
        <v>12</v>
      </c>
      <c r="AB9" s="152">
        <v>0</v>
      </c>
      <c r="AC9" s="152">
        <v>2</v>
      </c>
      <c r="AZ9" s="152">
        <v>4</v>
      </c>
      <c r="BA9" s="152">
        <f t="shared" si="1"/>
        <v>0</v>
      </c>
      <c r="BB9" s="152">
        <f t="shared" si="2"/>
        <v>0</v>
      </c>
      <c r="BC9" s="152">
        <f t="shared" si="3"/>
        <v>0</v>
      </c>
      <c r="BD9" s="152">
        <f t="shared" si="4"/>
        <v>0</v>
      </c>
      <c r="BE9" s="152">
        <f t="shared" si="5"/>
        <v>0</v>
      </c>
      <c r="CZ9" s="152">
        <v>0</v>
      </c>
    </row>
    <row r="10" spans="1:104" x14ac:dyDescent="0.25">
      <c r="A10" s="163" t="s">
        <v>117</v>
      </c>
      <c r="B10" s="169" t="s">
        <v>73</v>
      </c>
      <c r="C10" s="170" t="s">
        <v>74</v>
      </c>
      <c r="D10" s="171" t="s">
        <v>72</v>
      </c>
      <c r="E10" s="172">
        <v>320</v>
      </c>
      <c r="F10" s="172"/>
      <c r="G10" s="173">
        <f t="shared" si="0"/>
        <v>0</v>
      </c>
      <c r="H10" s="168" t="s">
        <v>96</v>
      </c>
      <c r="I10" s="188"/>
      <c r="J10" s="173">
        <f t="shared" si="6"/>
        <v>0</v>
      </c>
      <c r="O10" s="131">
        <v>2</v>
      </c>
      <c r="AA10" s="123">
        <v>12</v>
      </c>
      <c r="AB10" s="123">
        <v>0</v>
      </c>
      <c r="AC10" s="123">
        <v>7</v>
      </c>
      <c r="AZ10" s="123">
        <v>4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5">
      <c r="A11" s="163" t="s">
        <v>118</v>
      </c>
      <c r="B11" s="169" t="s">
        <v>75</v>
      </c>
      <c r="C11" s="170" t="s">
        <v>76</v>
      </c>
      <c r="D11" s="171" t="s">
        <v>72</v>
      </c>
      <c r="E11" s="172">
        <v>715</v>
      </c>
      <c r="F11" s="172"/>
      <c r="G11" s="173">
        <f t="shared" si="0"/>
        <v>0</v>
      </c>
      <c r="H11" s="168" t="s">
        <v>96</v>
      </c>
      <c r="I11" s="188"/>
      <c r="J11" s="173">
        <f t="shared" si="6"/>
        <v>0</v>
      </c>
      <c r="O11" s="131">
        <v>2</v>
      </c>
      <c r="AA11" s="123">
        <v>12</v>
      </c>
      <c r="AB11" s="123">
        <v>0</v>
      </c>
      <c r="AC11" s="123">
        <v>8</v>
      </c>
      <c r="AZ11" s="123">
        <v>4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5">
      <c r="A12" s="163" t="s">
        <v>119</v>
      </c>
      <c r="B12" s="169" t="s">
        <v>78</v>
      </c>
      <c r="C12" s="170" t="s">
        <v>79</v>
      </c>
      <c r="D12" s="171" t="s">
        <v>72</v>
      </c>
      <c r="E12" s="172">
        <v>590</v>
      </c>
      <c r="F12" s="172"/>
      <c r="G12" s="173">
        <f t="shared" si="0"/>
        <v>0</v>
      </c>
      <c r="H12" s="168"/>
      <c r="I12" s="188"/>
      <c r="J12" s="173">
        <f t="shared" si="6"/>
        <v>0</v>
      </c>
      <c r="O12" s="131">
        <v>2</v>
      </c>
      <c r="AA12" s="123">
        <v>12</v>
      </c>
      <c r="AB12" s="123">
        <v>0</v>
      </c>
      <c r="AC12" s="123">
        <v>23</v>
      </c>
      <c r="AZ12" s="123">
        <v>4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5">
      <c r="A13" s="163" t="s">
        <v>120</v>
      </c>
      <c r="B13" s="169" t="s">
        <v>98</v>
      </c>
      <c r="C13" s="170" t="s">
        <v>134</v>
      </c>
      <c r="D13" s="171" t="s">
        <v>72</v>
      </c>
      <c r="E13" s="172">
        <v>81</v>
      </c>
      <c r="F13" s="172"/>
      <c r="G13" s="173">
        <f t="shared" ref="G13" si="7">E13*F13</f>
        <v>0</v>
      </c>
      <c r="H13" s="168" t="s">
        <v>96</v>
      </c>
      <c r="I13" s="188"/>
      <c r="J13" s="173">
        <f t="shared" ref="J13:J25" si="8">E13*I13</f>
        <v>0</v>
      </c>
      <c r="O13" s="131">
        <v>2</v>
      </c>
      <c r="AA13" s="123">
        <v>12</v>
      </c>
      <c r="AB13" s="123">
        <v>0</v>
      </c>
      <c r="AC13" s="123">
        <v>35</v>
      </c>
      <c r="AZ13" s="123">
        <v>4</v>
      </c>
      <c r="BA13" s="123">
        <f t="shared" ref="BA13" si="9">IF(AZ13=1,G13,0)</f>
        <v>0</v>
      </c>
      <c r="BB13" s="123">
        <f t="shared" ref="BB13" si="10">IF(AZ13=2,G13,0)</f>
        <v>0</v>
      </c>
      <c r="BC13" s="123">
        <f t="shared" ref="BC13" si="11">IF(AZ13=3,G13,0)</f>
        <v>0</v>
      </c>
      <c r="BD13" s="123">
        <f t="shared" ref="BD13" si="12">IF(AZ13=4,G13,0)</f>
        <v>0</v>
      </c>
      <c r="BE13" s="123">
        <f t="shared" ref="BE13" si="13">IF(AZ13=5,G13,0)</f>
        <v>0</v>
      </c>
      <c r="CZ13" s="123">
        <v>0</v>
      </c>
    </row>
    <row r="14" spans="1:104" x14ac:dyDescent="0.25">
      <c r="A14" s="163" t="s">
        <v>121</v>
      </c>
      <c r="B14" s="169" t="s">
        <v>99</v>
      </c>
      <c r="C14" s="170" t="s">
        <v>100</v>
      </c>
      <c r="D14" s="171" t="s">
        <v>72</v>
      </c>
      <c r="E14" s="172">
        <v>75</v>
      </c>
      <c r="F14" s="172"/>
      <c r="G14" s="173">
        <f t="shared" ref="G14:G16" si="14">E14*F14</f>
        <v>0</v>
      </c>
      <c r="H14" s="168" t="s">
        <v>96</v>
      </c>
      <c r="I14" s="188"/>
      <c r="J14" s="173">
        <f t="shared" si="8"/>
        <v>0</v>
      </c>
      <c r="O14" s="131">
        <v>2</v>
      </c>
      <c r="AA14" s="123">
        <v>12</v>
      </c>
      <c r="AB14" s="123">
        <v>0</v>
      </c>
      <c r="AC14" s="123">
        <v>35</v>
      </c>
      <c r="AZ14" s="123">
        <v>4</v>
      </c>
      <c r="BA14" s="123">
        <f t="shared" ref="BA14:BA16" si="15">IF(AZ14=1,G14,0)</f>
        <v>0</v>
      </c>
      <c r="BB14" s="123">
        <f t="shared" ref="BB14:BB16" si="16">IF(AZ14=2,G14,0)</f>
        <v>0</v>
      </c>
      <c r="BC14" s="123">
        <f t="shared" ref="BC14:BC16" si="17">IF(AZ14=3,G14,0)</f>
        <v>0</v>
      </c>
      <c r="BD14" s="123">
        <f t="shared" ref="BD14:BD16" si="18">IF(AZ14=4,G14,0)</f>
        <v>0</v>
      </c>
      <c r="BE14" s="123">
        <f t="shared" ref="BE14:BE16" si="19">IF(AZ14=5,G14,0)</f>
        <v>0</v>
      </c>
      <c r="CZ14" s="123">
        <v>0</v>
      </c>
    </row>
    <row r="15" spans="1:104" x14ac:dyDescent="0.25">
      <c r="A15" s="163" t="s">
        <v>122</v>
      </c>
      <c r="B15" s="169" t="s">
        <v>101</v>
      </c>
      <c r="C15" s="170" t="s">
        <v>133</v>
      </c>
      <c r="D15" s="171" t="s">
        <v>72</v>
      </c>
      <c r="E15" s="172">
        <v>228</v>
      </c>
      <c r="F15" s="172"/>
      <c r="G15" s="173">
        <f t="shared" si="14"/>
        <v>0</v>
      </c>
      <c r="H15" s="168" t="s">
        <v>96</v>
      </c>
      <c r="I15" s="188"/>
      <c r="J15" s="173">
        <f t="shared" si="8"/>
        <v>0</v>
      </c>
      <c r="O15" s="131">
        <v>2</v>
      </c>
      <c r="AA15" s="123">
        <v>12</v>
      </c>
      <c r="AB15" s="123">
        <v>0</v>
      </c>
      <c r="AC15" s="123">
        <v>35</v>
      </c>
      <c r="AZ15" s="123">
        <v>4</v>
      </c>
      <c r="BA15" s="123">
        <f t="shared" si="15"/>
        <v>0</v>
      </c>
      <c r="BB15" s="123">
        <f t="shared" si="16"/>
        <v>0</v>
      </c>
      <c r="BC15" s="123">
        <f t="shared" si="17"/>
        <v>0</v>
      </c>
      <c r="BD15" s="123">
        <f t="shared" si="18"/>
        <v>0</v>
      </c>
      <c r="BE15" s="123">
        <f t="shared" si="19"/>
        <v>0</v>
      </c>
      <c r="CZ15" s="123">
        <v>0</v>
      </c>
    </row>
    <row r="16" spans="1:104" x14ac:dyDescent="0.25">
      <c r="A16" s="163" t="s">
        <v>123</v>
      </c>
      <c r="B16" s="169" t="s">
        <v>98</v>
      </c>
      <c r="C16" s="170" t="s">
        <v>131</v>
      </c>
      <c r="D16" s="171" t="s">
        <v>72</v>
      </c>
      <c r="E16" s="172">
        <v>6</v>
      </c>
      <c r="F16" s="172"/>
      <c r="G16" s="173">
        <f t="shared" si="14"/>
        <v>0</v>
      </c>
      <c r="H16" s="168" t="s">
        <v>96</v>
      </c>
      <c r="I16" s="188"/>
      <c r="J16" s="173">
        <f t="shared" si="8"/>
        <v>0</v>
      </c>
      <c r="O16" s="131">
        <v>2</v>
      </c>
      <c r="AA16" s="123">
        <v>12</v>
      </c>
      <c r="AB16" s="123">
        <v>0</v>
      </c>
      <c r="AC16" s="123">
        <v>35</v>
      </c>
      <c r="AZ16" s="123">
        <v>4</v>
      </c>
      <c r="BA16" s="123">
        <f t="shared" si="15"/>
        <v>0</v>
      </c>
      <c r="BB16" s="123">
        <f t="shared" si="16"/>
        <v>0</v>
      </c>
      <c r="BC16" s="123">
        <f t="shared" si="17"/>
        <v>0</v>
      </c>
      <c r="BD16" s="123">
        <f t="shared" si="18"/>
        <v>0</v>
      </c>
      <c r="BE16" s="123">
        <f t="shared" si="19"/>
        <v>0</v>
      </c>
      <c r="CZ16" s="123">
        <v>0</v>
      </c>
    </row>
    <row r="17" spans="1:104" x14ac:dyDescent="0.25">
      <c r="A17" s="163" t="s">
        <v>109</v>
      </c>
      <c r="B17" s="169" t="s">
        <v>96</v>
      </c>
      <c r="C17" s="170" t="s">
        <v>108</v>
      </c>
      <c r="D17" s="171" t="s">
        <v>72</v>
      </c>
      <c r="E17" s="172">
        <v>5</v>
      </c>
      <c r="F17" s="172"/>
      <c r="G17" s="173">
        <f t="shared" ref="G17:G19" si="20">E17*F17</f>
        <v>0</v>
      </c>
      <c r="H17" s="168" t="s">
        <v>96</v>
      </c>
      <c r="I17" s="188"/>
      <c r="J17" s="173">
        <f t="shared" ref="J17:J19" si="21">E17*I17</f>
        <v>0</v>
      </c>
      <c r="O17" s="131">
        <v>2</v>
      </c>
      <c r="AA17" s="123">
        <v>12</v>
      </c>
      <c r="AB17" s="123">
        <v>0</v>
      </c>
      <c r="AC17" s="123">
        <v>35</v>
      </c>
      <c r="AZ17" s="123">
        <v>4</v>
      </c>
      <c r="BA17" s="123">
        <f t="shared" ref="BA17" si="22">IF(AZ17=1,G17,0)</f>
        <v>0</v>
      </c>
      <c r="BB17" s="123">
        <f t="shared" ref="BB17" si="23">IF(AZ17=2,G17,0)</f>
        <v>0</v>
      </c>
      <c r="BC17" s="123">
        <f t="shared" ref="BC17" si="24">IF(AZ17=3,G17,0)</f>
        <v>0</v>
      </c>
      <c r="BD17" s="123">
        <f t="shared" ref="BD17" si="25">IF(AZ17=4,G17,0)</f>
        <v>0</v>
      </c>
      <c r="BE17" s="123">
        <f t="shared" ref="BE17" si="26">IF(AZ17=5,G17,0)</f>
        <v>0</v>
      </c>
      <c r="CZ17" s="123">
        <v>0</v>
      </c>
    </row>
    <row r="18" spans="1:104" x14ac:dyDescent="0.25">
      <c r="A18" s="163" t="s">
        <v>109</v>
      </c>
      <c r="B18" s="169" t="s">
        <v>96</v>
      </c>
      <c r="C18" s="170" t="s">
        <v>139</v>
      </c>
      <c r="D18" s="171" t="s">
        <v>72</v>
      </c>
      <c r="E18" s="172">
        <v>50</v>
      </c>
      <c r="F18" s="172"/>
      <c r="G18" s="173">
        <f t="shared" ref="G18" si="27">E18*F18</f>
        <v>0</v>
      </c>
      <c r="H18" s="168" t="s">
        <v>96</v>
      </c>
      <c r="I18" s="188"/>
      <c r="J18" s="173">
        <f t="shared" ref="J18" si="28">E18*I18</f>
        <v>0</v>
      </c>
      <c r="O18" s="131">
        <v>2</v>
      </c>
      <c r="AA18" s="123">
        <v>12</v>
      </c>
      <c r="AB18" s="123">
        <v>0</v>
      </c>
      <c r="AC18" s="123">
        <v>35</v>
      </c>
      <c r="AZ18" s="123">
        <v>4</v>
      </c>
      <c r="BA18" s="123">
        <f t="shared" ref="BA18" si="29">IF(AZ18=1,G18,0)</f>
        <v>0</v>
      </c>
      <c r="BB18" s="123">
        <f t="shared" ref="BB18" si="30">IF(AZ18=2,G18,0)</f>
        <v>0</v>
      </c>
      <c r="BC18" s="123">
        <f t="shared" ref="BC18" si="31">IF(AZ18=3,G18,0)</f>
        <v>0</v>
      </c>
      <c r="BD18" s="123">
        <f t="shared" ref="BD18" si="32">IF(AZ18=4,G18,0)</f>
        <v>0</v>
      </c>
      <c r="BE18" s="123">
        <f t="shared" ref="BE18" si="33">IF(AZ18=5,G18,0)</f>
        <v>0</v>
      </c>
      <c r="CZ18" s="123">
        <v>0</v>
      </c>
    </row>
    <row r="19" spans="1:104" s="152" customFormat="1" x14ac:dyDescent="0.2">
      <c r="A19" s="163" t="s">
        <v>110</v>
      </c>
      <c r="B19" s="169" t="s">
        <v>104</v>
      </c>
      <c r="C19" s="170" t="s">
        <v>105</v>
      </c>
      <c r="D19" s="171" t="s">
        <v>70</v>
      </c>
      <c r="E19" s="172">
        <v>90</v>
      </c>
      <c r="F19" s="172"/>
      <c r="G19" s="173">
        <f t="shared" si="20"/>
        <v>0</v>
      </c>
      <c r="H19" s="168" t="s">
        <v>96</v>
      </c>
      <c r="I19" s="187"/>
      <c r="J19" s="173">
        <f t="shared" si="21"/>
        <v>0</v>
      </c>
      <c r="O19" s="153"/>
    </row>
    <row r="20" spans="1:104" s="152" customFormat="1" x14ac:dyDescent="0.2">
      <c r="A20" s="163" t="s">
        <v>110</v>
      </c>
      <c r="B20" s="169" t="s">
        <v>104</v>
      </c>
      <c r="C20" s="170" t="s">
        <v>132</v>
      </c>
      <c r="D20" s="171" t="s">
        <v>70</v>
      </c>
      <c r="E20" s="172">
        <v>310</v>
      </c>
      <c r="F20" s="172"/>
      <c r="G20" s="173">
        <f t="shared" ref="G20:G25" si="34">E20*F20</f>
        <v>0</v>
      </c>
      <c r="H20" s="168" t="s">
        <v>96</v>
      </c>
      <c r="I20" s="187"/>
      <c r="J20" s="173">
        <f t="shared" si="8"/>
        <v>0</v>
      </c>
      <c r="O20" s="153"/>
    </row>
    <row r="21" spans="1:104" s="152" customFormat="1" x14ac:dyDescent="0.2">
      <c r="A21" s="163" t="s">
        <v>111</v>
      </c>
      <c r="B21" s="169" t="s">
        <v>104</v>
      </c>
      <c r="C21" s="170" t="s">
        <v>106</v>
      </c>
      <c r="D21" s="171" t="s">
        <v>70</v>
      </c>
      <c r="E21" s="172">
        <v>326</v>
      </c>
      <c r="F21" s="172"/>
      <c r="G21" s="173">
        <f t="shared" ref="G21" si="35">E21*F21</f>
        <v>0</v>
      </c>
      <c r="H21" s="168" t="s">
        <v>96</v>
      </c>
      <c r="I21" s="187"/>
      <c r="J21" s="173">
        <f t="shared" ref="J21" si="36">E21*I21</f>
        <v>0</v>
      </c>
      <c r="O21" s="153"/>
    </row>
    <row r="22" spans="1:104" s="152" customFormat="1" x14ac:dyDescent="0.2">
      <c r="A22" s="163" t="s">
        <v>112</v>
      </c>
      <c r="B22" s="169" t="s">
        <v>104</v>
      </c>
      <c r="C22" s="170" t="s">
        <v>107</v>
      </c>
      <c r="D22" s="171" t="s">
        <v>70</v>
      </c>
      <c r="E22" s="172">
        <v>412</v>
      </c>
      <c r="F22" s="172"/>
      <c r="G22" s="173">
        <f t="shared" ref="G22" si="37">E22*F22</f>
        <v>0</v>
      </c>
      <c r="H22" s="168" t="s">
        <v>96</v>
      </c>
      <c r="I22" s="187"/>
      <c r="J22" s="173">
        <f t="shared" ref="J22" si="38">E22*I22</f>
        <v>0</v>
      </c>
      <c r="O22" s="153"/>
    </row>
    <row r="23" spans="1:104" s="152" customFormat="1" x14ac:dyDescent="0.2">
      <c r="A23" s="163" t="s">
        <v>113</v>
      </c>
      <c r="B23" s="169" t="s">
        <v>104</v>
      </c>
      <c r="C23" s="170" t="s">
        <v>136</v>
      </c>
      <c r="D23" s="171" t="s">
        <v>70</v>
      </c>
      <c r="E23" s="172">
        <v>415</v>
      </c>
      <c r="F23" s="172"/>
      <c r="G23" s="173">
        <f t="shared" ref="G23" si="39">E23*F23</f>
        <v>0</v>
      </c>
      <c r="H23" s="168" t="s">
        <v>96</v>
      </c>
      <c r="I23" s="187"/>
      <c r="J23" s="173">
        <f t="shared" ref="J23" si="40">E23*I23</f>
        <v>0</v>
      </c>
      <c r="O23" s="153"/>
    </row>
    <row r="24" spans="1:104" s="152" customFormat="1" x14ac:dyDescent="0.2">
      <c r="A24" s="163" t="s">
        <v>114</v>
      </c>
      <c r="B24" s="169" t="s">
        <v>80</v>
      </c>
      <c r="C24" s="170" t="s">
        <v>138</v>
      </c>
      <c r="D24" s="171" t="s">
        <v>70</v>
      </c>
      <c r="E24" s="172">
        <v>400</v>
      </c>
      <c r="F24" s="172"/>
      <c r="G24" s="173">
        <f t="shared" si="34"/>
        <v>0</v>
      </c>
      <c r="H24" s="168" t="s">
        <v>96</v>
      </c>
      <c r="I24" s="187"/>
      <c r="J24" s="173">
        <f t="shared" si="8"/>
        <v>0</v>
      </c>
      <c r="O24" s="153"/>
    </row>
    <row r="25" spans="1:104" x14ac:dyDescent="0.25">
      <c r="A25" s="163" t="s">
        <v>115</v>
      </c>
      <c r="B25" s="169" t="s">
        <v>81</v>
      </c>
      <c r="C25" s="170" t="s">
        <v>135</v>
      </c>
      <c r="D25" s="171" t="s">
        <v>70</v>
      </c>
      <c r="E25" s="172">
        <v>4970</v>
      </c>
      <c r="F25" s="172"/>
      <c r="G25" s="173">
        <f t="shared" si="34"/>
        <v>0</v>
      </c>
      <c r="H25" s="168" t="s">
        <v>96</v>
      </c>
      <c r="I25" s="188"/>
      <c r="J25" s="173">
        <f t="shared" si="8"/>
        <v>0</v>
      </c>
      <c r="O25" s="131">
        <v>2</v>
      </c>
      <c r="AA25" s="123">
        <v>12</v>
      </c>
      <c r="AB25" s="123">
        <v>0</v>
      </c>
      <c r="AC25" s="123">
        <v>90</v>
      </c>
      <c r="AZ25" s="123">
        <v>4</v>
      </c>
      <c r="BA25" s="123">
        <f>IF(AZ25=1,#REF!,0)</f>
        <v>0</v>
      </c>
      <c r="BB25" s="123">
        <f>IF(AZ25=2,#REF!,0)</f>
        <v>0</v>
      </c>
      <c r="BC25" s="123">
        <f>IF(AZ25=3,#REF!,0)</f>
        <v>0</v>
      </c>
      <c r="BD25" s="123" t="e">
        <f>IF(AZ25=4,#REF!,0)</f>
        <v>#REF!</v>
      </c>
      <c r="BE25" s="123">
        <f>IF(AZ25=5,#REF!,0)</f>
        <v>0</v>
      </c>
      <c r="CZ25" s="123">
        <v>0</v>
      </c>
    </row>
    <row r="26" spans="1:104" ht="15.6" customHeight="1" x14ac:dyDescent="0.25">
      <c r="A26" s="163" t="s">
        <v>124</v>
      </c>
      <c r="B26" s="175" t="s">
        <v>66</v>
      </c>
      <c r="C26" s="176" t="str">
        <f>CONCATENATE(B7," ",C7)</f>
        <v>M21 Elektromontáže</v>
      </c>
      <c r="D26" s="160"/>
      <c r="E26" s="172"/>
      <c r="F26" s="177"/>
      <c r="G26" s="178">
        <f>SUM(G8:G25)</f>
        <v>0</v>
      </c>
      <c r="H26" s="174"/>
      <c r="I26" s="189"/>
      <c r="J26" s="179">
        <f>SUM(J7:J25)</f>
        <v>0</v>
      </c>
    </row>
    <row r="27" spans="1:104" ht="15.6" customHeight="1" x14ac:dyDescent="0.25">
      <c r="A27" s="163" t="s">
        <v>125</v>
      </c>
      <c r="B27" s="180" t="s">
        <v>84</v>
      </c>
      <c r="C27" s="181" t="s">
        <v>85</v>
      </c>
      <c r="D27" s="181" t="s">
        <v>65</v>
      </c>
      <c r="E27" s="172">
        <v>20</v>
      </c>
      <c r="F27" s="182"/>
      <c r="G27" s="182">
        <f t="shared" ref="G27" si="41">E27*F27</f>
        <v>0</v>
      </c>
      <c r="H27" s="174"/>
      <c r="I27" s="189"/>
      <c r="J27" s="174"/>
    </row>
    <row r="28" spans="1:104" ht="15.6" customHeight="1" x14ac:dyDescent="0.25">
      <c r="A28" s="163" t="s">
        <v>126</v>
      </c>
      <c r="B28" s="180" t="s">
        <v>96</v>
      </c>
      <c r="C28" s="181" t="s">
        <v>102</v>
      </c>
      <c r="D28" s="181" t="s">
        <v>77</v>
      </c>
      <c r="E28" s="172">
        <v>1</v>
      </c>
      <c r="F28" s="182"/>
      <c r="G28" s="182">
        <f t="shared" ref="G28" si="42">E28*F28</f>
        <v>0</v>
      </c>
      <c r="H28" s="174"/>
      <c r="I28" s="189"/>
      <c r="J28" s="174"/>
    </row>
    <row r="29" spans="1:104" ht="15.6" customHeight="1" x14ac:dyDescent="0.25">
      <c r="A29" s="163" t="s">
        <v>127</v>
      </c>
      <c r="B29" s="190" t="s">
        <v>66</v>
      </c>
      <c r="C29" s="191" t="s">
        <v>86</v>
      </c>
      <c r="D29" s="192"/>
      <c r="E29" s="193"/>
      <c r="F29" s="193"/>
      <c r="G29" s="194">
        <f>SUM(G27:G28)</f>
        <v>0</v>
      </c>
      <c r="H29" s="174"/>
      <c r="I29" s="189"/>
      <c r="J29" s="174"/>
    </row>
    <row r="30" spans="1:104" x14ac:dyDescent="0.25">
      <c r="B30" s="133"/>
    </row>
    <row r="31" spans="1:104" x14ac:dyDescent="0.25">
      <c r="B31" s="132"/>
      <c r="D31" s="135"/>
      <c r="E31" s="136"/>
      <c r="F31" s="135"/>
      <c r="G31" s="137"/>
    </row>
    <row r="32" spans="1:104" x14ac:dyDescent="0.25">
      <c r="B32" s="138"/>
      <c r="D32" s="132"/>
      <c r="E32" s="139"/>
      <c r="F32" s="132"/>
      <c r="G32" s="132"/>
    </row>
    <row r="33" spans="2:7" x14ac:dyDescent="0.25">
      <c r="B33" s="132"/>
      <c r="D33" s="132"/>
      <c r="E33" s="139"/>
      <c r="F33" s="132"/>
      <c r="G33" s="132"/>
    </row>
    <row r="34" spans="2:7" x14ac:dyDescent="0.25">
      <c r="B34" s="132"/>
      <c r="D34" s="132"/>
      <c r="E34" s="139"/>
      <c r="F34" s="132"/>
      <c r="G34" s="132"/>
    </row>
    <row r="35" spans="2:7" x14ac:dyDescent="0.25">
      <c r="B35" s="132"/>
      <c r="D35" s="132"/>
      <c r="E35" s="139"/>
      <c r="F35" s="132"/>
      <c r="G35" s="132"/>
    </row>
    <row r="36" spans="2:7" x14ac:dyDescent="0.25">
      <c r="B36" s="132"/>
      <c r="D36" s="132"/>
      <c r="E36" s="139"/>
      <c r="F36" s="132"/>
      <c r="G36" s="132"/>
    </row>
    <row r="37" spans="2:7" x14ac:dyDescent="0.25">
      <c r="B37" s="132"/>
      <c r="D37" s="132"/>
      <c r="E37" s="139"/>
      <c r="F37" s="132"/>
      <c r="G37" s="132"/>
    </row>
    <row r="38" spans="2:7" x14ac:dyDescent="0.25">
      <c r="B38" s="132"/>
      <c r="D38" s="132"/>
      <c r="E38" s="139"/>
      <c r="F38" s="132"/>
      <c r="G38" s="132"/>
    </row>
    <row r="39" spans="2:7" x14ac:dyDescent="0.25">
      <c r="B39" s="132"/>
      <c r="D39" s="132"/>
      <c r="E39" s="139"/>
      <c r="F39" s="132"/>
      <c r="G39" s="132"/>
    </row>
    <row r="40" spans="2:7" x14ac:dyDescent="0.25">
      <c r="B40" s="132"/>
      <c r="D40" s="132"/>
      <c r="E40" s="139"/>
      <c r="F40" s="132"/>
      <c r="G40" s="132"/>
    </row>
    <row r="41" spans="2:7" x14ac:dyDescent="0.25">
      <c r="B41" s="132"/>
      <c r="D41" s="132"/>
      <c r="E41" s="139"/>
      <c r="F41" s="132"/>
      <c r="G41" s="132"/>
    </row>
    <row r="42" spans="2:7" x14ac:dyDescent="0.25">
      <c r="B42" s="132"/>
      <c r="C42" s="132"/>
      <c r="D42" s="132"/>
      <c r="E42" s="139"/>
      <c r="F42" s="132"/>
      <c r="G42" s="132"/>
    </row>
    <row r="43" spans="2:7" x14ac:dyDescent="0.25">
      <c r="B43" s="132"/>
      <c r="C43" s="132"/>
      <c r="D43" s="132"/>
      <c r="E43" s="139"/>
      <c r="F43" s="132"/>
      <c r="G43" s="132"/>
    </row>
    <row r="44" spans="2:7" x14ac:dyDescent="0.25">
      <c r="B44" s="132"/>
      <c r="C44" s="132"/>
      <c r="D44" s="132"/>
      <c r="E44" s="139"/>
      <c r="F44" s="132"/>
      <c r="G44" s="132"/>
    </row>
    <row r="45" spans="2:7" x14ac:dyDescent="0.25">
      <c r="C45" s="132"/>
    </row>
    <row r="78" spans="3:3" x14ac:dyDescent="0.25">
      <c r="C78" s="135"/>
    </row>
    <row r="79" spans="3:3" x14ac:dyDescent="0.25">
      <c r="C79" s="132"/>
    </row>
    <row r="80" spans="3:3" x14ac:dyDescent="0.25">
      <c r="C80" s="132"/>
    </row>
    <row r="81" spans="3:3" x14ac:dyDescent="0.25">
      <c r="C81" s="132"/>
    </row>
    <row r="82" spans="3:3" x14ac:dyDescent="0.25">
      <c r="C82" s="132"/>
    </row>
    <row r="83" spans="3:3" x14ac:dyDescent="0.25">
      <c r="C83" s="132"/>
    </row>
    <row r="84" spans="3:3" x14ac:dyDescent="0.25">
      <c r="C84" s="132"/>
    </row>
    <row r="85" spans="3:3" x14ac:dyDescent="0.25">
      <c r="C85" s="132"/>
    </row>
    <row r="86" spans="3:3" x14ac:dyDescent="0.25">
      <c r="C86" s="132"/>
    </row>
    <row r="87" spans="3:3" x14ac:dyDescent="0.25">
      <c r="C87" s="132"/>
    </row>
    <row r="88" spans="3:3" x14ac:dyDescent="0.25">
      <c r="C88" s="132"/>
    </row>
    <row r="89" spans="3:3" x14ac:dyDescent="0.25">
      <c r="C89" s="132"/>
    </row>
    <row r="90" spans="3:3" x14ac:dyDescent="0.25">
      <c r="C90" s="132"/>
    </row>
    <row r="91" spans="3:3" x14ac:dyDescent="0.25">
      <c r="C91" s="132"/>
    </row>
  </sheetData>
  <mergeCells count="6">
    <mergeCell ref="F5:G5"/>
    <mergeCell ref="I5:J5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2013-05-21T10:42:52Z</cp:lastPrinted>
  <dcterms:created xsi:type="dcterms:W3CDTF">2013-05-21T09:58:30Z</dcterms:created>
  <dcterms:modified xsi:type="dcterms:W3CDTF">2013-11-07T09:00:16Z</dcterms:modified>
</cp:coreProperties>
</file>